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66925"/>
  <mc:AlternateContent xmlns:mc="http://schemas.openxmlformats.org/markup-compatibility/2006">
    <mc:Choice Requires="x15">
      <x15ac:absPath xmlns:x15ac="http://schemas.microsoft.com/office/spreadsheetml/2010/11/ac" url="https://usdagcc-my.sharepoint.com/personal/judene_mclane_usda_gov/Documents/Documents/Website/2022/"/>
    </mc:Choice>
  </mc:AlternateContent>
  <xr:revisionPtr revIDLastSave="0" documentId="8_{BEBEB6DB-C9E7-4F88-8084-1B3D423F62B1}" xr6:coauthVersionLast="47" xr6:coauthVersionMax="47" xr10:uidLastSave="{00000000-0000-0000-0000-000000000000}"/>
  <bookViews>
    <workbookView xWindow="2340" yWindow="1875" windowWidth="18015" windowHeight="14325" xr2:uid="{F277A269-A3A9-465B-9082-529E437927F7}"/>
  </bookViews>
  <sheets>
    <sheet name="Form-Means" sheetId="3" r:id="rId1"/>
    <sheet name="Raw data" sheetId="8" r:id="rId2"/>
    <sheet name="Additional Info" sheetId="6" r:id="rId3"/>
    <sheet name="WWCOE" sheetId="5" r:id="rId4"/>
  </sheets>
  <definedNames>
    <definedName name="_xlnm.Database" localSheetId="0">#REF!</definedName>
    <definedName name="_xlnm.Datab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3" l="1"/>
  <c r="G35" i="3" s="1"/>
  <c r="F33" i="3"/>
  <c r="F35" i="3" s="1"/>
  <c r="E33" i="3"/>
  <c r="E35" i="3" s="1"/>
  <c r="T25" i="8"/>
  <c r="Q25" i="8" s="1"/>
  <c r="R25" i="8"/>
  <c r="T24" i="8"/>
  <c r="Q24" i="8" s="1"/>
  <c r="R24" i="8"/>
  <c r="T23" i="8"/>
  <c r="R23" i="8"/>
  <c r="Q23" i="8"/>
  <c r="T22" i="8"/>
  <c r="Q22" i="8" s="1"/>
  <c r="R22" i="8"/>
  <c r="T21" i="8"/>
  <c r="Q21" i="8" s="1"/>
  <c r="R21" i="8"/>
  <c r="T20" i="8"/>
  <c r="Q20" i="8" s="1"/>
  <c r="R20" i="8"/>
  <c r="T19" i="8"/>
  <c r="Q19" i="8" s="1"/>
  <c r="R19" i="8"/>
  <c r="T18" i="8"/>
  <c r="Q18" i="8" s="1"/>
  <c r="R18" i="8"/>
  <c r="T17" i="8"/>
  <c r="Q17" i="8" s="1"/>
  <c r="R17" i="8"/>
  <c r="T16" i="8"/>
  <c r="Q16" i="8" s="1"/>
  <c r="R16" i="8"/>
  <c r="T15" i="8"/>
  <c r="Q15" i="8" s="1"/>
  <c r="R15" i="8"/>
  <c r="T14" i="8"/>
  <c r="Q14" i="8" s="1"/>
  <c r="R14" i="8"/>
  <c r="T13" i="8"/>
  <c r="Q13" i="8" s="1"/>
  <c r="R13" i="8"/>
  <c r="T12" i="8"/>
  <c r="Q12" i="8" s="1"/>
  <c r="R12" i="8"/>
  <c r="T11" i="8"/>
  <c r="Q11" i="8" s="1"/>
  <c r="R11" i="8"/>
  <c r="T10" i="8"/>
  <c r="Q10" i="8" s="1"/>
  <c r="R10" i="8"/>
  <c r="T9" i="8"/>
  <c r="Q9" i="8" s="1"/>
  <c r="R9" i="8"/>
  <c r="T8" i="8"/>
  <c r="Q8" i="8" s="1"/>
  <c r="R8" i="8"/>
  <c r="T7" i="8"/>
  <c r="Q7" i="8" s="1"/>
  <c r="R7" i="8"/>
  <c r="T6" i="8"/>
  <c r="Q6" i="8" s="1"/>
  <c r="R6" i="8"/>
  <c r="T5" i="8"/>
  <c r="Q5" i="8" s="1"/>
  <c r="R5" i="8"/>
  <c r="T4" i="8"/>
  <c r="Q4" i="8" s="1"/>
  <c r="R4" i="8"/>
  <c r="T3" i="8"/>
  <c r="Q3" i="8" s="1"/>
  <c r="R3" i="8"/>
  <c r="T2" i="8"/>
  <c r="Q2" i="8" s="1"/>
  <c r="R2" i="8"/>
  <c r="C33" i="3"/>
  <c r="C35" i="3" s="1"/>
  <c r="D24" i="3"/>
  <c r="D23" i="3"/>
  <c r="D22" i="3"/>
  <c r="D21" i="3"/>
  <c r="D20" i="3"/>
  <c r="D19" i="3"/>
  <c r="D18" i="3"/>
  <c r="D17" i="3"/>
  <c r="D16" i="3"/>
  <c r="D15" i="3"/>
  <c r="D14" i="3"/>
  <c r="D13" i="3"/>
  <c r="G30" i="3"/>
  <c r="F30" i="3"/>
  <c r="E30" i="3"/>
  <c r="G29" i="3"/>
  <c r="F29" i="3"/>
  <c r="E29" i="3"/>
  <c r="G27" i="3"/>
  <c r="G28" i="3" s="1"/>
  <c r="F27" i="3"/>
  <c r="F28" i="3" s="1"/>
  <c r="E27" i="3"/>
  <c r="E28" i="3" s="1"/>
  <c r="C30" i="3"/>
  <c r="C29" i="3"/>
  <c r="C27" i="3"/>
  <c r="C28" i="3" s="1"/>
</calcChain>
</file>

<file path=xl/sharedStrings.xml><?xml version="1.0" encoding="utf-8"?>
<sst xmlns="http://schemas.openxmlformats.org/spreadsheetml/2006/main" count="239" uniqueCount="100">
  <si>
    <t>Location:</t>
  </si>
  <si>
    <t>Cooperator:</t>
  </si>
  <si>
    <t>Comments:</t>
  </si>
  <si>
    <t>ENTRY</t>
  </si>
  <si>
    <t>CULTIVAR/</t>
  </si>
  <si>
    <t>YIELD</t>
  </si>
  <si>
    <t>TEST</t>
  </si>
  <si>
    <t>HEIGHT</t>
  </si>
  <si>
    <t>NO.</t>
  </si>
  <si>
    <t>DESIGNATION</t>
  </si>
  <si>
    <t>WT.</t>
  </si>
  <si>
    <t>Yield</t>
  </si>
  <si>
    <t>bu/A</t>
  </si>
  <si>
    <t>rank</t>
  </si>
  <si>
    <t>lbs/bu</t>
  </si>
  <si>
    <t xml:space="preserve"> </t>
  </si>
  <si>
    <t>Mean</t>
  </si>
  <si>
    <t>CV (%)</t>
  </si>
  <si>
    <t>Maximum</t>
  </si>
  <si>
    <t>Minimum</t>
  </si>
  <si>
    <t xml:space="preserve">Add worksheet with plot data </t>
  </si>
  <si>
    <t>The Wheat Workers Code of Ethics</t>
  </si>
  <si>
    <t>Seed is distributed in accordance with the 'Wheat Workers Code of Ethics for Distribution of Germ Plasm', developed and adopted by the National Wheat Improvement Committee on 5 November, 1994, with modifications proposed and approved on 31 January, 2001.</t>
  </si>
  <si>
    <t>Acceptance of Uniform Nursery seed constitutes agreement.</t>
  </si>
  <si>
    <t>1. The originating breeder, institution, or company has certain rights to the material. These rights are not waived with the distribution of seeds or plant material, but remain with the originator.</t>
  </si>
  <si>
    <t>2. The recipient of seeds or plant material shall make no secondary distributions of the germ plasm without the permission of the owner/breeder.</t>
  </si>
  <si>
    <t>3. The owner/breeder in distributing seeds or other propagating material grants permission for its use in tests under the recipient's control or as a parent for making of crosses from which selections will be made. Uses for which written approval of the owner/breeder is required include:</t>
  </si>
  <si>
    <t>- testing in regional or international nurseries;</t>
  </si>
  <si>
    <t>- increase and release as a cultivar;</t>
  </si>
  <si>
    <t>- reselection from within the stock'</t>
  </si>
  <si>
    <t>- use as a parent of a commercial F1 hybrid, synthetic, or multiline cultivar;</t>
  </si>
  <si>
    <t>- use as a recurrent parent in backcrossing'</t>
  </si>
  <si>
    <t>- mutation breeding</t>
  </si>
  <si>
    <t>- selection of somaclonal variants; or</t>
  </si>
  <si>
    <t>- use as a recipient parent for asexual gene transfer, including gene transfer using molecular genetic techniques.</t>
  </si>
  <si>
    <t>4. Plant materials of this nature entered in crop cultivar trial shall not be used for seed increase. Reasonable precautions to ensure retention or recover of plant materials at harvest shall be taken.</t>
  </si>
  <si>
    <t>SEE ADDITIONAL INFO TAB FOR COMMENTS</t>
  </si>
  <si>
    <t>Address</t>
  </si>
  <si>
    <t>USDA and Washington State University</t>
  </si>
  <si>
    <t>BLOC</t>
  </si>
  <si>
    <t>RECORD</t>
  </si>
  <si>
    <t>PLOT</t>
  </si>
  <si>
    <t>NAME</t>
  </si>
  <si>
    <t>LOC</t>
  </si>
  <si>
    <t>LOCATION</t>
  </si>
  <si>
    <t>CHECK</t>
  </si>
  <si>
    <t>EXPERIMENT NAME</t>
  </si>
  <si>
    <t>PEDIGREE</t>
  </si>
  <si>
    <t>HEADCODE</t>
  </si>
  <si>
    <t>HTCM</t>
  </si>
  <si>
    <t>PLOTLEN</t>
  </si>
  <si>
    <t>PLOTWID</t>
  </si>
  <si>
    <t>YIELDG</t>
  </si>
  <si>
    <t>YLD_BUA</t>
  </si>
  <si>
    <t>TWTLBSBU</t>
  </si>
  <si>
    <t>TWTKGHL</t>
  </si>
  <si>
    <t>YLD_KGHA</t>
  </si>
  <si>
    <t>IDO2006</t>
  </si>
  <si>
    <t>GEN</t>
  </si>
  <si>
    <t>Genesee</t>
  </si>
  <si>
    <t>22 WRHWN GEN</t>
  </si>
  <si>
    <t>Norwest 553 /IDO1001 (Boundary/Rosella)</t>
  </si>
  <si>
    <t>.</t>
  </si>
  <si>
    <t>lbw</t>
  </si>
  <si>
    <t>KHARKOF</t>
  </si>
  <si>
    <t>Kharkof</t>
  </si>
  <si>
    <t>OR2190160R</t>
  </si>
  <si>
    <t>Norwest 553/OR2040075H//OR2060061H/3/Norwest 553/OR2040075H//OR2060061H</t>
  </si>
  <si>
    <t>OR2170199R</t>
  </si>
  <si>
    <t>Norwest 553//Altigo/OR2090046H</t>
  </si>
  <si>
    <t>OR2160065H</t>
  </si>
  <si>
    <t>Norwest 553/OR2090028H</t>
  </si>
  <si>
    <t>OR2200084R</t>
  </si>
  <si>
    <t>OR2080236H/OK12621//Irv</t>
  </si>
  <si>
    <t>WA8340</t>
  </si>
  <si>
    <t>OR2170052H</t>
  </si>
  <si>
    <t>OR2080156H/3/KS920709/OR 953475//OR 953475/4/OR 953475 2*/W96-359W</t>
  </si>
  <si>
    <t>WHETSTONE</t>
  </si>
  <si>
    <t>W98-344 :Pecos / W94-462 (82F24024#2/W81-171 // W81-133/THUNDERBIRD)</t>
  </si>
  <si>
    <t>WA8309</t>
  </si>
  <si>
    <t>LCSJET</t>
  </si>
  <si>
    <t>OR2190064R</t>
  </si>
  <si>
    <t>OR2060099H/Norwest 553//Attitude</t>
  </si>
  <si>
    <t>emmean</t>
  </si>
  <si>
    <t>Trait means for Western Regional Hard Winter Wheat 2021-22</t>
  </si>
  <si>
    <t xml:space="preserve">GRAIN  </t>
  </si>
  <si>
    <t>PROTEIN</t>
  </si>
  <si>
    <t>percent</t>
  </si>
  <si>
    <t>PLANT</t>
  </si>
  <si>
    <t>inches</t>
  </si>
  <si>
    <t>Error Mean Square from ANOVA</t>
  </si>
  <si>
    <t>Entry Deg. Of Freedom</t>
  </si>
  <si>
    <t>LSD(0.1)</t>
  </si>
  <si>
    <t>T ALPHA=0.1</t>
  </si>
  <si>
    <t>Univ. of Idaho Kambitsch Research Farm, Genessee, Idaho</t>
  </si>
  <si>
    <t>Plot size (sq ft): 55</t>
  </si>
  <si>
    <t>Number of Reps: 2</t>
  </si>
  <si>
    <t>Planting date: 9/29/2021</t>
  </si>
  <si>
    <t>Harvest date: 8/25/2022</t>
  </si>
  <si>
    <t>Kim Garland Campbell and Patricia DeMacon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</si>
</sst>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
  </numFmts>
  <fonts count="14">
    <font>
      <sz val="10"/>
      <color theme="1"/>
      <name val="Arial"/>
      <family val="2"/>
    </font>
    <font>
      <sz val="11"/>
      <color theme="1"/>
      <name val="Calibri"/>
      <family val="2"/>
      <scheme val="minor"/>
    </font>
    <font>
      <sz val="10"/>
      <name val="Arial"/>
      <family val="2"/>
    </font>
    <font>
      <b/>
      <sz val="12"/>
      <name val="Arial"/>
      <family val="2"/>
    </font>
    <font>
      <sz val="11"/>
      <color theme="1"/>
      <name val="Calibri"/>
      <family val="2"/>
      <scheme val="minor"/>
    </font>
    <font>
      <u/>
      <sz val="11"/>
      <color theme="10"/>
      <name val="Calibri"/>
      <family val="2"/>
      <scheme val="minor"/>
    </font>
    <font>
      <sz val="12"/>
      <name val="Arial"/>
      <family val="2"/>
    </font>
    <font>
      <sz val="12"/>
      <color theme="1"/>
      <name val="Arial"/>
      <family val="2"/>
    </font>
    <font>
      <i/>
      <sz val="11"/>
      <name val="Calibri"/>
      <family val="2"/>
      <scheme val="minor"/>
    </font>
    <font>
      <sz val="11"/>
      <color indexed="8"/>
      <name val="Calibri"/>
      <family val="2"/>
    </font>
    <font>
      <sz val="11"/>
      <color rgb="FF000000"/>
      <name val="Calibri"/>
      <family val="2"/>
      <scheme val="minor"/>
    </font>
    <font>
      <sz val="10"/>
      <color rgb="FF000000"/>
      <name val="Helvetica Neue"/>
      <family val="2"/>
    </font>
    <font>
      <sz val="11"/>
      <name val="Calibri"/>
      <family val="2"/>
      <scheme val="minor"/>
    </font>
    <font>
      <b/>
      <sz val="11"/>
      <color rgb="FF000000"/>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5F5F5"/>
      </patternFill>
    </fill>
    <fill>
      <patternFill patternType="solid">
        <fgColor rgb="FFD3D3D3"/>
      </patternFill>
    </fill>
  </fills>
  <borders count="2">
    <border>
      <left/>
      <right/>
      <top/>
      <bottom/>
      <diagonal/>
    </border>
    <border>
      <left style="hair">
        <color rgb="FF000000"/>
      </left>
      <right style="hair">
        <color rgb="FF000000"/>
      </right>
      <top style="hair">
        <color rgb="FF000000"/>
      </top>
      <bottom style="hair">
        <color rgb="FF000000"/>
      </bottom>
      <diagonal/>
    </border>
  </borders>
  <cellStyleXfs count="10">
    <xf numFmtId="0" fontId="0" fillId="0" borderId="0"/>
    <xf numFmtId="0" fontId="2" fillId="0" borderId="0"/>
    <xf numFmtId="0" fontId="2" fillId="0" borderId="0"/>
    <xf numFmtId="0" fontId="4" fillId="0" borderId="0"/>
    <xf numFmtId="0" fontId="5" fillId="0" borderId="0" applyNumberFormat="0" applyFill="0" applyBorder="0" applyAlignment="0" applyProtection="0"/>
    <xf numFmtId="0" fontId="2" fillId="0" borderId="0"/>
    <xf numFmtId="0" fontId="2" fillId="0" borderId="0"/>
    <xf numFmtId="0" fontId="1" fillId="0" borderId="0"/>
    <xf numFmtId="0" fontId="1" fillId="0" borderId="0"/>
    <xf numFmtId="0" fontId="12" fillId="0" borderId="0"/>
  </cellStyleXfs>
  <cellXfs count="33">
    <xf numFmtId="0" fontId="0" fillId="0" borderId="0" xfId="0"/>
    <xf numFmtId="0" fontId="2" fillId="0" borderId="0" xfId="1" applyAlignment="1">
      <alignment horizontal="center"/>
    </xf>
    <xf numFmtId="0" fontId="6" fillId="0" borderId="0" xfId="5" applyFont="1"/>
    <xf numFmtId="0" fontId="6" fillId="0" borderId="0" xfId="5" applyFont="1" applyAlignment="1">
      <alignment horizontal="left"/>
    </xf>
    <xf numFmtId="14" fontId="6" fillId="0" borderId="0" xfId="5" applyNumberFormat="1" applyFont="1" applyAlignment="1">
      <alignment horizontal="center"/>
    </xf>
    <xf numFmtId="0" fontId="2" fillId="0" borderId="0" xfId="2" applyAlignment="1">
      <alignment horizontal="center" vertical="center"/>
    </xf>
    <xf numFmtId="0" fontId="2" fillId="0" borderId="0" xfId="2"/>
    <xf numFmtId="0" fontId="2" fillId="0" borderId="0" xfId="2" applyAlignment="1">
      <alignment horizontal="center"/>
    </xf>
    <xf numFmtId="0" fontId="3" fillId="2" borderId="0" xfId="5" applyFont="1" applyFill="1"/>
    <xf numFmtId="0" fontId="6" fillId="2" borderId="0" xfId="5" applyFont="1" applyFill="1" applyAlignment="1">
      <alignment horizontal="left"/>
    </xf>
    <xf numFmtId="0" fontId="3" fillId="0" borderId="0" xfId="2" applyFont="1"/>
    <xf numFmtId="0" fontId="2" fillId="0" borderId="0" xfId="5" applyAlignment="1">
      <alignment horizontal="right"/>
    </xf>
    <xf numFmtId="1" fontId="2" fillId="0" borderId="0" xfId="5" applyNumberFormat="1" applyAlignment="1">
      <alignment horizontal="right"/>
    </xf>
    <xf numFmtId="0" fontId="7" fillId="0" borderId="0" xfId="0" applyFont="1" applyAlignment="1">
      <alignment horizontal="left"/>
    </xf>
    <xf numFmtId="1" fontId="7" fillId="0" borderId="0" xfId="0" applyNumberFormat="1" applyFont="1" applyAlignment="1">
      <alignment horizontal="left"/>
    </xf>
    <xf numFmtId="0" fontId="7" fillId="0" borderId="0" xfId="0" applyFont="1"/>
    <xf numFmtId="0" fontId="6" fillId="0" borderId="0" xfId="5" applyFont="1" applyAlignment="1">
      <alignment horizontal="center"/>
    </xf>
    <xf numFmtId="1" fontId="7" fillId="0" borderId="0" xfId="3" applyNumberFormat="1" applyFont="1" applyAlignment="1">
      <alignment horizontal="left"/>
    </xf>
    <xf numFmtId="2" fontId="11" fillId="0" borderId="0" xfId="0" applyNumberFormat="1" applyFont="1"/>
    <xf numFmtId="2" fontId="2" fillId="0" borderId="0" xfId="2" applyNumberFormat="1" applyAlignment="1">
      <alignment horizontal="center"/>
    </xf>
    <xf numFmtId="2" fontId="2" fillId="0" borderId="0" xfId="2" applyNumberFormat="1"/>
    <xf numFmtId="0" fontId="13" fillId="4" borderId="1" xfId="9" applyFont="1" applyFill="1" applyBorder="1" applyAlignment="1">
      <alignment horizontal="center" vertical="center"/>
    </xf>
    <xf numFmtId="0" fontId="10" fillId="4" borderId="0" xfId="9" applyFont="1" applyFill="1" applyAlignment="1">
      <alignment horizontal="center" vertical="center"/>
    </xf>
    <xf numFmtId="2" fontId="10" fillId="4" borderId="0" xfId="9" applyNumberFormat="1" applyFont="1" applyFill="1" applyAlignment="1">
      <alignment horizontal="center" vertical="center"/>
    </xf>
    <xf numFmtId="2" fontId="12" fillId="0" borderId="0" xfId="9" applyNumberFormat="1" applyProtection="1">
      <protection locked="0"/>
    </xf>
    <xf numFmtId="0" fontId="12" fillId="0" borderId="0" xfId="9" applyProtection="1">
      <protection locked="0"/>
    </xf>
    <xf numFmtId="0" fontId="8" fillId="3" borderId="1" xfId="9" applyFont="1" applyFill="1" applyBorder="1"/>
    <xf numFmtId="0" fontId="12" fillId="0" borderId="0" xfId="9"/>
    <xf numFmtId="0" fontId="9" fillId="0" borderId="0" xfId="9" applyFont="1" applyProtection="1">
      <protection locked="0"/>
    </xf>
    <xf numFmtId="164" fontId="12" fillId="0" borderId="0" xfId="9" applyNumberFormat="1" applyProtection="1">
      <protection locked="0"/>
    </xf>
    <xf numFmtId="165" fontId="12" fillId="0" borderId="0" xfId="9" applyNumberFormat="1" applyProtection="1">
      <protection locked="0"/>
    </xf>
    <xf numFmtId="166" fontId="12" fillId="0" borderId="0" xfId="9" applyNumberFormat="1" applyProtection="1">
      <protection locked="0"/>
    </xf>
    <xf numFmtId="167" fontId="12" fillId="0" borderId="0" xfId="9" applyNumberFormat="1" applyProtection="1">
      <protection locked="0"/>
    </xf>
  </cellXfs>
  <cellStyles count="10">
    <cellStyle name="Hyperlink 2" xfId="4" xr:uid="{C0CD641F-97D8-45BF-A929-1B7C5D0219BA}"/>
    <cellStyle name="N1 2 2" xfId="5" xr:uid="{8A41B401-D7C6-4E8C-8CF3-7332A6CC427C}"/>
    <cellStyle name="Normal" xfId="0" builtinId="0"/>
    <cellStyle name="Normal 10" xfId="6" xr:uid="{9FC0875B-4D51-4C3F-A132-0C944301B62A}"/>
    <cellStyle name="Normal 11" xfId="2" xr:uid="{C41A4843-E5D6-4D4F-8708-4255ABF6EDDC}"/>
    <cellStyle name="Normal 2" xfId="7" xr:uid="{3767D4BE-1005-40A3-BBB5-E459B4271B92}"/>
    <cellStyle name="Normal 2 2" xfId="3" xr:uid="{4E9C43DE-8F2F-411C-BB3A-25731E43295B}"/>
    <cellStyle name="Normal 2 2 2" xfId="8" xr:uid="{4370EA2B-CB36-489E-AE54-22912C4532AC}"/>
    <cellStyle name="Normal 3" xfId="1" xr:uid="{2D3426AB-CBA4-4868-8423-CB0FFC311951}"/>
    <cellStyle name="Normal 4" xfId="9" xr:uid="{514B264F-3F39-9840-81CC-EA95485D80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05509-1800-4222-AD86-67555BEB88CB}">
  <sheetPr>
    <pageSetUpPr fitToPage="1"/>
  </sheetPr>
  <dimension ref="A1:R35"/>
  <sheetViews>
    <sheetView tabSelected="1" zoomScale="115" workbookViewId="0">
      <pane xSplit="2" ySplit="11" topLeftCell="C12" activePane="bottomRight" state="frozen"/>
      <selection pane="topRight" activeCell="C1" sqref="C1"/>
      <selection pane="bottomLeft" activeCell="A12" sqref="A12"/>
      <selection pane="bottomRight" activeCell="A13" sqref="A13:A24"/>
    </sheetView>
  </sheetViews>
  <sheetFormatPr defaultColWidth="9.140625" defaultRowHeight="15" customHeight="1"/>
  <cols>
    <col min="1" max="1" width="12.5703125" style="6" customWidth="1"/>
    <col min="2" max="2" width="31.140625" style="6" bestFit="1" customWidth="1"/>
    <col min="3" max="3" width="8.42578125" style="6" customWidth="1"/>
    <col min="4" max="4" width="7" style="6" bestFit="1" customWidth="1"/>
    <col min="5" max="5" width="5.85546875" style="6" bestFit="1" customWidth="1"/>
    <col min="6" max="6" width="9.42578125" style="6" bestFit="1" customWidth="1"/>
    <col min="7" max="7" width="7.5703125" style="6" bestFit="1" customWidth="1"/>
    <col min="8" max="8" width="9.85546875" style="6" customWidth="1"/>
    <col min="9" max="9" width="10.140625" style="6" bestFit="1" customWidth="1"/>
    <col min="10" max="10" width="10.42578125" style="6" bestFit="1" customWidth="1"/>
    <col min="11" max="11" width="5.5703125" style="6" bestFit="1" customWidth="1"/>
    <col min="12" max="12" width="6.85546875" style="6" customWidth="1"/>
    <col min="13" max="13" width="15.42578125" style="6" customWidth="1"/>
    <col min="14" max="15" width="13.140625" style="6" customWidth="1"/>
    <col min="16" max="16" width="15" style="6" customWidth="1"/>
    <col min="17" max="17" width="13.85546875" style="6" customWidth="1"/>
    <col min="18" max="18" width="13.42578125" style="6" customWidth="1"/>
    <col min="19" max="19" width="10.140625" style="6" bestFit="1" customWidth="1"/>
    <col min="20" max="20" width="11.5703125" style="6" bestFit="1" customWidth="1"/>
    <col min="21" max="21" width="6" style="6" bestFit="1" customWidth="1"/>
    <col min="22" max="22" width="8.85546875" style="6" bestFit="1" customWidth="1"/>
    <col min="23" max="23" width="9.42578125" style="6" bestFit="1" customWidth="1"/>
    <col min="24" max="16384" width="9.140625" style="6"/>
  </cols>
  <sheetData>
    <row r="1" spans="1:18" ht="15" customHeight="1">
      <c r="A1" s="10" t="s">
        <v>84</v>
      </c>
    </row>
    <row r="2" spans="1:18" s="2" customFormat="1">
      <c r="A2" s="2" t="s">
        <v>0</v>
      </c>
      <c r="B2" s="13" t="s">
        <v>38</v>
      </c>
      <c r="H2" s="2" t="s">
        <v>95</v>
      </c>
      <c r="J2" s="16" t="s">
        <v>15</v>
      </c>
      <c r="K2" s="2" t="s">
        <v>97</v>
      </c>
      <c r="M2" s="4"/>
      <c r="N2" s="15" t="s">
        <v>15</v>
      </c>
      <c r="O2" s="4"/>
      <c r="P2" s="4"/>
      <c r="Q2" s="4"/>
      <c r="R2" s="4"/>
    </row>
    <row r="3" spans="1:18" s="2" customFormat="1">
      <c r="A3" s="2" t="s">
        <v>37</v>
      </c>
      <c r="B3" s="14" t="s">
        <v>94</v>
      </c>
      <c r="H3" s="2" t="s">
        <v>96</v>
      </c>
      <c r="J3" s="16"/>
      <c r="M3" s="4"/>
      <c r="N3" s="15" t="s">
        <v>15</v>
      </c>
      <c r="O3" s="4"/>
      <c r="P3" s="4"/>
      <c r="Q3" s="4"/>
      <c r="R3" s="4"/>
    </row>
    <row r="4" spans="1:18" s="2" customFormat="1">
      <c r="A4" s="2" t="s">
        <v>1</v>
      </c>
      <c r="B4" s="17" t="s">
        <v>99</v>
      </c>
      <c r="J4" s="16"/>
      <c r="K4" s="2" t="s">
        <v>98</v>
      </c>
      <c r="M4" s="4"/>
      <c r="N4" s="4" t="s">
        <v>15</v>
      </c>
      <c r="O4" s="4"/>
      <c r="P4" s="4"/>
      <c r="Q4" s="4"/>
      <c r="R4" s="4"/>
    </row>
    <row r="5" spans="1:18" s="2" customFormat="1">
      <c r="A5" s="2" t="s">
        <v>2</v>
      </c>
      <c r="B5" s="13" t="s">
        <v>36</v>
      </c>
    </row>
    <row r="6" spans="1:18" s="2" customFormat="1" ht="15.75">
      <c r="A6" s="8" t="s">
        <v>20</v>
      </c>
      <c r="B6" s="9"/>
    </row>
    <row r="7" spans="1:18" s="2" customFormat="1">
      <c r="B7" s="3"/>
    </row>
    <row r="8" spans="1:18" ht="15" customHeight="1">
      <c r="A8" s="5" t="s">
        <v>3</v>
      </c>
      <c r="B8" s="6" t="s">
        <v>4</v>
      </c>
      <c r="C8" s="7" t="s">
        <v>5</v>
      </c>
      <c r="D8" s="7"/>
      <c r="E8" s="7" t="s">
        <v>6</v>
      </c>
      <c r="F8" s="7" t="s">
        <v>85</v>
      </c>
      <c r="G8" s="6" t="s">
        <v>88</v>
      </c>
    </row>
    <row r="9" spans="1:18" ht="15" customHeight="1">
      <c r="A9" s="5" t="s">
        <v>8</v>
      </c>
      <c r="B9" s="6" t="s">
        <v>9</v>
      </c>
      <c r="C9" s="7"/>
      <c r="E9" s="7" t="s">
        <v>10</v>
      </c>
      <c r="F9" s="7" t="s">
        <v>86</v>
      </c>
      <c r="G9" s="6" t="s">
        <v>7</v>
      </c>
    </row>
    <row r="10" spans="1:18" ht="15" customHeight="1">
      <c r="A10" s="5"/>
      <c r="C10" s="7"/>
      <c r="D10" s="7" t="s">
        <v>11</v>
      </c>
      <c r="E10" s="7"/>
      <c r="F10" s="7"/>
    </row>
    <row r="11" spans="1:18" ht="15" customHeight="1">
      <c r="A11" s="5"/>
      <c r="C11" s="7" t="s">
        <v>12</v>
      </c>
      <c r="D11" s="7" t="s">
        <v>13</v>
      </c>
      <c r="E11" s="7" t="s">
        <v>14</v>
      </c>
      <c r="F11" s="7" t="s">
        <v>87</v>
      </c>
      <c r="G11" s="6" t="s">
        <v>89</v>
      </c>
    </row>
    <row r="12" spans="1:18" ht="15" customHeight="1">
      <c r="A12" s="5"/>
      <c r="B12" t="s">
        <v>42</v>
      </c>
      <c r="C12" t="s">
        <v>83</v>
      </c>
      <c r="D12" s="7"/>
      <c r="E12" s="7"/>
      <c r="F12" s="7"/>
    </row>
    <row r="13" spans="1:18" ht="15" customHeight="1">
      <c r="A13" s="5">
        <v>7</v>
      </c>
      <c r="B13" t="s">
        <v>57</v>
      </c>
      <c r="C13" s="18">
        <v>113.64</v>
      </c>
      <c r="D13" s="19">
        <f>RANK(C13,$C$13:$C$24,0)</f>
        <v>4</v>
      </c>
      <c r="E13" s="18">
        <v>62.430000000000099</v>
      </c>
      <c r="F13" s="18">
        <v>10.234999999999999</v>
      </c>
      <c r="G13" s="18">
        <v>39.763779527559102</v>
      </c>
    </row>
    <row r="14" spans="1:18" ht="15" customHeight="1">
      <c r="A14" s="5">
        <v>1</v>
      </c>
      <c r="B14" t="s">
        <v>64</v>
      </c>
      <c r="C14" s="18">
        <v>75.16</v>
      </c>
      <c r="D14" s="19">
        <f t="shared" ref="D14:D24" si="0">RANK(C14,$C$13:$C$24,0)</f>
        <v>12</v>
      </c>
      <c r="E14" s="18">
        <v>60.064999999999998</v>
      </c>
      <c r="F14" s="18">
        <v>12.95</v>
      </c>
      <c r="G14" s="18">
        <v>52.165354330708702</v>
      </c>
    </row>
    <row r="15" spans="1:18" ht="15" customHeight="1">
      <c r="A15" s="5">
        <v>3</v>
      </c>
      <c r="B15" t="s">
        <v>80</v>
      </c>
      <c r="C15" s="18">
        <v>104.395</v>
      </c>
      <c r="D15" s="19">
        <f t="shared" si="0"/>
        <v>9</v>
      </c>
      <c r="E15" s="18">
        <v>60.26</v>
      </c>
      <c r="F15" s="18">
        <v>10.935</v>
      </c>
      <c r="G15" s="18">
        <v>37.007874015748001</v>
      </c>
    </row>
    <row r="16" spans="1:18" ht="15" customHeight="1">
      <c r="A16" s="5">
        <v>4</v>
      </c>
      <c r="B16" t="s">
        <v>70</v>
      </c>
      <c r="C16" s="18">
        <v>109.7</v>
      </c>
      <c r="D16" s="19">
        <f t="shared" si="0"/>
        <v>7</v>
      </c>
      <c r="E16" s="18">
        <v>62.395000000000003</v>
      </c>
      <c r="F16" s="18">
        <v>11.445</v>
      </c>
      <c r="G16" s="18">
        <v>38.385826771653598</v>
      </c>
    </row>
    <row r="17" spans="1:7" ht="15" customHeight="1">
      <c r="A17" s="5">
        <v>8</v>
      </c>
      <c r="B17" t="s">
        <v>75</v>
      </c>
      <c r="C17" s="18">
        <v>109.84</v>
      </c>
      <c r="D17" s="19">
        <f t="shared" si="0"/>
        <v>6</v>
      </c>
      <c r="E17" s="18">
        <v>60.875</v>
      </c>
      <c r="F17" s="18">
        <v>10.645</v>
      </c>
      <c r="G17" s="18">
        <v>38.976377952755897</v>
      </c>
    </row>
    <row r="18" spans="1:7" ht="15" customHeight="1">
      <c r="A18" s="5">
        <v>9</v>
      </c>
      <c r="B18" t="s">
        <v>68</v>
      </c>
      <c r="C18" s="18">
        <v>105.01</v>
      </c>
      <c r="D18" s="19">
        <f t="shared" si="0"/>
        <v>8</v>
      </c>
      <c r="E18" s="18">
        <v>59.83</v>
      </c>
      <c r="F18" s="18">
        <v>11.164999999999999</v>
      </c>
      <c r="G18" s="18">
        <v>35.039370078740198</v>
      </c>
    </row>
    <row r="19" spans="1:7" ht="15" customHeight="1">
      <c r="A19" s="5">
        <v>10</v>
      </c>
      <c r="B19" t="s">
        <v>81</v>
      </c>
      <c r="C19" s="18">
        <v>125.655</v>
      </c>
      <c r="D19" s="19">
        <f t="shared" si="0"/>
        <v>1</v>
      </c>
      <c r="E19" s="18">
        <v>63.405000000000001</v>
      </c>
      <c r="F19" s="18">
        <v>11.664999999999999</v>
      </c>
      <c r="G19" s="18">
        <v>35.629921259842497</v>
      </c>
    </row>
    <row r="20" spans="1:7" ht="15" customHeight="1">
      <c r="A20" s="5">
        <v>11</v>
      </c>
      <c r="B20" t="s">
        <v>66</v>
      </c>
      <c r="C20" s="18">
        <v>112.78</v>
      </c>
      <c r="D20" s="19">
        <f t="shared" si="0"/>
        <v>5</v>
      </c>
      <c r="E20" s="18">
        <v>63.48</v>
      </c>
      <c r="F20" s="18">
        <v>11.47</v>
      </c>
      <c r="G20" s="18">
        <v>36.220472440944903</v>
      </c>
    </row>
    <row r="21" spans="1:7" ht="15" customHeight="1">
      <c r="A21" s="5">
        <v>12</v>
      </c>
      <c r="B21" t="s">
        <v>72</v>
      </c>
      <c r="C21" s="18">
        <v>95.885000000000005</v>
      </c>
      <c r="D21" s="19">
        <f t="shared" si="0"/>
        <v>11</v>
      </c>
      <c r="E21" s="18">
        <v>60.454999999999998</v>
      </c>
      <c r="F21" s="18">
        <v>11.345000000000001</v>
      </c>
      <c r="G21" s="18">
        <v>35.236220472440998</v>
      </c>
    </row>
    <row r="22" spans="1:7" ht="15" customHeight="1">
      <c r="A22" s="5">
        <v>5</v>
      </c>
      <c r="B22" t="s">
        <v>79</v>
      </c>
      <c r="C22" s="18">
        <v>122.21</v>
      </c>
      <c r="D22" s="19">
        <f t="shared" si="0"/>
        <v>2</v>
      </c>
      <c r="E22" s="18">
        <v>59.13</v>
      </c>
      <c r="F22" s="18">
        <v>10.984999999999999</v>
      </c>
      <c r="G22" s="18">
        <v>31.889763779527598</v>
      </c>
    </row>
    <row r="23" spans="1:7" ht="15" customHeight="1">
      <c r="A23" s="5">
        <v>6</v>
      </c>
      <c r="B23" t="s">
        <v>74</v>
      </c>
      <c r="C23" s="18">
        <v>118.97499999999999</v>
      </c>
      <c r="D23" s="19">
        <f t="shared" si="0"/>
        <v>3</v>
      </c>
      <c r="E23" s="18">
        <v>62.430000000000099</v>
      </c>
      <c r="F23" s="18">
        <v>10.984999999999999</v>
      </c>
      <c r="G23" s="18">
        <v>37.598425196850499</v>
      </c>
    </row>
    <row r="24" spans="1:7" ht="15" customHeight="1">
      <c r="A24" s="5">
        <v>2</v>
      </c>
      <c r="B24" t="s">
        <v>77</v>
      </c>
      <c r="C24" s="18">
        <v>98.57</v>
      </c>
      <c r="D24" s="19">
        <f t="shared" si="0"/>
        <v>10</v>
      </c>
      <c r="E24" s="18">
        <v>61.734999999999999</v>
      </c>
      <c r="F24" s="18">
        <v>11.055</v>
      </c>
      <c r="G24" s="18">
        <v>39.763779527559102</v>
      </c>
    </row>
    <row r="25" spans="1:7" ht="15" customHeight="1">
      <c r="A25" s="5"/>
      <c r="C25" s="19"/>
      <c r="D25" s="19"/>
      <c r="E25" s="19"/>
      <c r="F25" s="19"/>
      <c r="G25" s="20"/>
    </row>
    <row r="26" spans="1:7" ht="15" customHeight="1">
      <c r="A26" s="5"/>
      <c r="C26" s="19"/>
      <c r="D26" s="19"/>
      <c r="E26" s="19"/>
      <c r="F26" s="19"/>
      <c r="G26" s="20"/>
    </row>
    <row r="27" spans="1:7" ht="15" customHeight="1">
      <c r="A27" s="1"/>
      <c r="B27" s="11" t="s">
        <v>16</v>
      </c>
      <c r="C27" s="20">
        <f>AVERAGE(C13:C24)</f>
        <v>107.65166666666664</v>
      </c>
      <c r="D27" s="20" t="s">
        <v>15</v>
      </c>
      <c r="E27" s="20">
        <f t="shared" ref="E27:G27" si="1">AVERAGE(E13:E24)</f>
        <v>61.374166666666689</v>
      </c>
      <c r="F27" s="20">
        <f t="shared" si="1"/>
        <v>11.24</v>
      </c>
      <c r="G27" s="20">
        <f t="shared" si="1"/>
        <v>38.139763779527591</v>
      </c>
    </row>
    <row r="28" spans="1:7" ht="15" customHeight="1">
      <c r="A28" s="1"/>
      <c r="B28" s="11" t="s">
        <v>17</v>
      </c>
      <c r="C28" s="20">
        <f>(SQRT(C32)/C27)*100</f>
        <v>6.6074371703696633</v>
      </c>
      <c r="D28" s="20"/>
      <c r="E28" s="20">
        <f t="shared" ref="E28:G28" si="2">(SQRT(E32)/E27)*100</f>
        <v>1.685727772287805</v>
      </c>
      <c r="F28" s="20">
        <f t="shared" si="2"/>
        <v>4.3928921336756259</v>
      </c>
      <c r="G28" s="20">
        <f t="shared" si="2"/>
        <v>2.9791002794336987</v>
      </c>
    </row>
    <row r="29" spans="1:7" ht="15" customHeight="1">
      <c r="A29" s="1"/>
      <c r="B29" s="12" t="s">
        <v>18</v>
      </c>
      <c r="C29" s="20">
        <f>MAX(C13:C25)</f>
        <v>125.655</v>
      </c>
      <c r="D29" s="20" t="s">
        <v>15</v>
      </c>
      <c r="E29" s="20">
        <f>MAX(E13:E25)</f>
        <v>63.48</v>
      </c>
      <c r="F29" s="20">
        <f>MAX(F13:F25)</f>
        <v>12.95</v>
      </c>
      <c r="G29" s="20">
        <f>MAX(G13:G25)</f>
        <v>52.165354330708702</v>
      </c>
    </row>
    <row r="30" spans="1:7" ht="15" customHeight="1">
      <c r="A30" s="1"/>
      <c r="B30" s="12" t="s">
        <v>19</v>
      </c>
      <c r="C30" s="20">
        <f>MIN(C13:C24)</f>
        <v>75.16</v>
      </c>
      <c r="D30" s="20" t="s">
        <v>15</v>
      </c>
      <c r="E30" s="20">
        <f>MIN(E13:E24)</f>
        <v>59.13</v>
      </c>
      <c r="F30" s="20">
        <f>MIN(F13:F24)</f>
        <v>10.234999999999999</v>
      </c>
      <c r="G30" s="20">
        <f>MIN(G13:G24)</f>
        <v>31.889763779527598</v>
      </c>
    </row>
    <row r="31" spans="1:7" ht="15" customHeight="1">
      <c r="C31" s="20"/>
      <c r="D31" s="20"/>
      <c r="E31" s="20"/>
      <c r="F31" s="20"/>
      <c r="G31" s="20"/>
    </row>
    <row r="32" spans="1:7" ht="15" customHeight="1">
      <c r="B32" s="6" t="s">
        <v>90</v>
      </c>
      <c r="C32" s="20">
        <v>50.594999999999999</v>
      </c>
      <c r="D32" s="20"/>
      <c r="E32" s="20">
        <v>1.0704</v>
      </c>
      <c r="F32" s="20">
        <v>0.24379999999999999</v>
      </c>
      <c r="G32" s="20">
        <v>1.2909999999999999</v>
      </c>
    </row>
    <row r="33" spans="2:7" ht="15" customHeight="1">
      <c r="B33" s="6" t="s">
        <v>93</v>
      </c>
      <c r="C33" s="20">
        <f>_xlfn.T.INV.2T(0.1,11)</f>
        <v>1.7958848187040437</v>
      </c>
      <c r="D33" s="20"/>
      <c r="E33" s="20">
        <f t="shared" ref="E33:G33" si="3">_xlfn.T.INV.2T(0.1,11)</f>
        <v>1.7958848187040437</v>
      </c>
      <c r="F33" s="20">
        <f t="shared" si="3"/>
        <v>1.7958848187040437</v>
      </c>
      <c r="G33" s="20">
        <f t="shared" si="3"/>
        <v>1.7958848187040437</v>
      </c>
    </row>
    <row r="34" spans="2:7" ht="15" customHeight="1">
      <c r="B34" s="6" t="s">
        <v>91</v>
      </c>
      <c r="C34" s="20">
        <v>11</v>
      </c>
      <c r="D34" s="20"/>
      <c r="E34" s="20">
        <v>11</v>
      </c>
      <c r="F34" s="20">
        <v>11</v>
      </c>
      <c r="G34" s="20">
        <v>11</v>
      </c>
    </row>
    <row r="35" spans="2:7" ht="15" customHeight="1">
      <c r="B35" s="6" t="s">
        <v>92</v>
      </c>
      <c r="C35" s="20">
        <f>C33*(SQRT(C32/2))</f>
        <v>9.0326936586049325</v>
      </c>
      <c r="D35" s="20"/>
      <c r="E35" s="20">
        <f t="shared" ref="E35:G35" si="4">E33*(SQRT(E32/2))</f>
        <v>1.3138220052023966</v>
      </c>
      <c r="F35" s="20">
        <f t="shared" si="4"/>
        <v>0.6270184671778789</v>
      </c>
      <c r="G35" s="20">
        <f t="shared" si="4"/>
        <v>1.4428680026476239</v>
      </c>
    </row>
  </sheetData>
  <printOptions horizontalCentered="1" gridLines="1" gridLinesSet="0"/>
  <pageMargins left="0.5" right="0.5" top="0.75" bottom="0.25" header="0.25" footer="0.5"/>
  <pageSetup scale="75"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D05D9-1386-0343-9D8D-77A7C78C54E2}">
  <dimension ref="A1:T25"/>
  <sheetViews>
    <sheetView workbookViewId="0">
      <selection activeCell="I40" sqref="I40"/>
    </sheetView>
  </sheetViews>
  <sheetFormatPr defaultColWidth="11" defaultRowHeight="12.75"/>
  <cols>
    <col min="4" max="4" width="20" customWidth="1"/>
  </cols>
  <sheetData>
    <row r="1" spans="1:20" s="25" customFormat="1" ht="15">
      <c r="A1" s="21" t="s">
        <v>40</v>
      </c>
      <c r="B1" s="21" t="s">
        <v>41</v>
      </c>
      <c r="C1" s="21" t="s">
        <v>3</v>
      </c>
      <c r="D1" s="21" t="s">
        <v>42</v>
      </c>
      <c r="E1" s="21" t="s">
        <v>39</v>
      </c>
      <c r="F1" s="21" t="s">
        <v>43</v>
      </c>
      <c r="G1" s="21" t="s">
        <v>44</v>
      </c>
      <c r="H1" s="21" t="s">
        <v>45</v>
      </c>
      <c r="I1" s="21" t="s">
        <v>46</v>
      </c>
      <c r="J1" s="21" t="s">
        <v>47</v>
      </c>
      <c r="K1" s="22" t="s">
        <v>48</v>
      </c>
      <c r="L1" s="23" t="s">
        <v>86</v>
      </c>
      <c r="M1" s="23" t="s">
        <v>49</v>
      </c>
      <c r="N1" s="23" t="s">
        <v>50</v>
      </c>
      <c r="O1" s="23" t="s">
        <v>51</v>
      </c>
      <c r="P1" s="23" t="s">
        <v>52</v>
      </c>
      <c r="Q1" s="23" t="s">
        <v>53</v>
      </c>
      <c r="R1" s="23" t="s">
        <v>54</v>
      </c>
      <c r="S1" s="23" t="s">
        <v>55</v>
      </c>
      <c r="T1" s="24" t="s">
        <v>56</v>
      </c>
    </row>
    <row r="2" spans="1:20" s="25" customFormat="1" ht="15">
      <c r="A2" s="26">
        <v>1</v>
      </c>
      <c r="B2" s="26">
        <v>7001</v>
      </c>
      <c r="C2" s="26">
        <v>7</v>
      </c>
      <c r="D2" s="26" t="s">
        <v>57</v>
      </c>
      <c r="E2" s="26">
        <v>1</v>
      </c>
      <c r="F2" s="26" t="s">
        <v>58</v>
      </c>
      <c r="G2" s="26" t="s">
        <v>59</v>
      </c>
      <c r="H2" s="26">
        <v>0</v>
      </c>
      <c r="I2" s="26" t="s">
        <v>60</v>
      </c>
      <c r="J2" s="26" t="s">
        <v>61</v>
      </c>
      <c r="K2" s="28" t="s">
        <v>63</v>
      </c>
      <c r="L2" s="24">
        <v>10.37</v>
      </c>
      <c r="M2" s="29">
        <v>101</v>
      </c>
      <c r="N2" s="30">
        <v>302.26</v>
      </c>
      <c r="O2" s="29">
        <v>5.5</v>
      </c>
      <c r="P2" s="31">
        <v>4085</v>
      </c>
      <c r="Q2" s="29">
        <f t="shared" ref="Q2:Q25" si="0">T2*0.01487</f>
        <v>119.67840312380069</v>
      </c>
      <c r="R2" s="30">
        <f t="shared" ref="R2:R25" si="1">S2/1.287</f>
        <v>64.102564102564102</v>
      </c>
      <c r="S2" s="32">
        <v>82.5</v>
      </c>
      <c r="T2" s="25">
        <f t="shared" ref="T2:T25" si="2">(P2*595.516)/N2</f>
        <v>8048.3122477337392</v>
      </c>
    </row>
    <row r="3" spans="1:20" s="25" customFormat="1" ht="15">
      <c r="A3" s="26">
        <v>24</v>
      </c>
      <c r="B3" s="26">
        <v>7024</v>
      </c>
      <c r="C3" s="26">
        <v>7</v>
      </c>
      <c r="D3" s="26" t="s">
        <v>57</v>
      </c>
      <c r="E3" s="26">
        <v>2</v>
      </c>
      <c r="F3" s="26" t="s">
        <v>58</v>
      </c>
      <c r="G3" s="26" t="s">
        <v>59</v>
      </c>
      <c r="H3" s="26">
        <v>0</v>
      </c>
      <c r="I3" s="26" t="s">
        <v>60</v>
      </c>
      <c r="J3" s="26" t="s">
        <v>61</v>
      </c>
      <c r="K3" s="28" t="s">
        <v>63</v>
      </c>
      <c r="L3" s="24">
        <v>10.1</v>
      </c>
      <c r="M3" s="29">
        <v>101</v>
      </c>
      <c r="N3" s="30">
        <v>337.82</v>
      </c>
      <c r="O3" s="29">
        <v>5.5</v>
      </c>
      <c r="P3" s="31">
        <v>4105</v>
      </c>
      <c r="Q3" s="29">
        <f t="shared" si="0"/>
        <v>107.60493927712982</v>
      </c>
      <c r="R3" s="30">
        <f t="shared" si="1"/>
        <v>60.761460761460768</v>
      </c>
      <c r="S3" s="32">
        <v>78.2</v>
      </c>
      <c r="T3" s="25">
        <f t="shared" si="2"/>
        <v>7236.3778935527789</v>
      </c>
    </row>
    <row r="4" spans="1:20" s="25" customFormat="1" ht="15">
      <c r="A4" s="26">
        <v>2</v>
      </c>
      <c r="B4" s="26">
        <v>7002</v>
      </c>
      <c r="C4" s="26">
        <v>1</v>
      </c>
      <c r="D4" s="27" t="s">
        <v>64</v>
      </c>
      <c r="E4" s="26">
        <v>1</v>
      </c>
      <c r="F4" s="26" t="s">
        <v>58</v>
      </c>
      <c r="G4" s="26" t="s">
        <v>59</v>
      </c>
      <c r="H4" s="26">
        <v>0</v>
      </c>
      <c r="I4" s="26" t="s">
        <v>60</v>
      </c>
      <c r="J4" s="26" t="s">
        <v>65</v>
      </c>
      <c r="K4" s="28" t="s">
        <v>63</v>
      </c>
      <c r="L4" s="24">
        <v>12.97</v>
      </c>
      <c r="M4" s="29">
        <v>135</v>
      </c>
      <c r="N4" s="30">
        <v>276.86</v>
      </c>
      <c r="O4" s="29">
        <v>5.5</v>
      </c>
      <c r="P4" s="31">
        <v>2480</v>
      </c>
      <c r="Q4" s="29">
        <f t="shared" si="0"/>
        <v>79.322404253413268</v>
      </c>
      <c r="R4" s="30">
        <f t="shared" si="1"/>
        <v>62.54856254856255</v>
      </c>
      <c r="S4" s="32">
        <v>80.5</v>
      </c>
      <c r="T4" s="25">
        <f t="shared" si="2"/>
        <v>5334.3916781044563</v>
      </c>
    </row>
    <row r="5" spans="1:20" s="25" customFormat="1" ht="15">
      <c r="A5" s="26">
        <v>33</v>
      </c>
      <c r="B5" s="26">
        <v>7033</v>
      </c>
      <c r="C5" s="26">
        <v>1</v>
      </c>
      <c r="D5" s="27" t="s">
        <v>64</v>
      </c>
      <c r="E5" s="26">
        <v>2</v>
      </c>
      <c r="F5" s="26" t="s">
        <v>58</v>
      </c>
      <c r="G5" s="26" t="s">
        <v>59</v>
      </c>
      <c r="H5" s="26">
        <v>0</v>
      </c>
      <c r="I5" s="26" t="s">
        <v>60</v>
      </c>
      <c r="J5" s="26" t="s">
        <v>65</v>
      </c>
      <c r="K5" s="28" t="s">
        <v>63</v>
      </c>
      <c r="L5" s="24">
        <v>12.93</v>
      </c>
      <c r="M5" s="29">
        <v>130</v>
      </c>
      <c r="N5" s="30">
        <v>312.42</v>
      </c>
      <c r="O5" s="29">
        <v>5.5</v>
      </c>
      <c r="P5" s="31">
        <v>2505</v>
      </c>
      <c r="Q5" s="29">
        <f t="shared" si="0"/>
        <v>71.002445152679073</v>
      </c>
      <c r="R5" s="30">
        <f t="shared" si="1"/>
        <v>57.575757575757578</v>
      </c>
      <c r="S5" s="32">
        <v>74.099999999999994</v>
      </c>
      <c r="T5" s="25">
        <f t="shared" si="2"/>
        <v>4774.878624927981</v>
      </c>
    </row>
    <row r="6" spans="1:20" s="25" customFormat="1" ht="15">
      <c r="A6" s="26">
        <v>16</v>
      </c>
      <c r="B6" s="26">
        <v>7016</v>
      </c>
      <c r="C6" s="26">
        <v>3</v>
      </c>
      <c r="D6" s="27" t="s">
        <v>80</v>
      </c>
      <c r="E6" s="26">
        <v>1</v>
      </c>
      <c r="F6" s="26" t="s">
        <v>58</v>
      </c>
      <c r="G6" s="26" t="s">
        <v>59</v>
      </c>
      <c r="H6" s="26">
        <v>0</v>
      </c>
      <c r="I6" s="26" t="s">
        <v>60</v>
      </c>
      <c r="J6" s="26" t="s">
        <v>62</v>
      </c>
      <c r="K6" s="28" t="s">
        <v>63</v>
      </c>
      <c r="L6" s="24">
        <v>11</v>
      </c>
      <c r="M6" s="29">
        <v>94</v>
      </c>
      <c r="N6" s="30">
        <v>280</v>
      </c>
      <c r="O6" s="29">
        <v>5.5</v>
      </c>
      <c r="P6" s="31">
        <v>3240</v>
      </c>
      <c r="Q6" s="29">
        <f t="shared" si="0"/>
        <v>102.46873664571427</v>
      </c>
      <c r="R6" s="30">
        <f t="shared" si="1"/>
        <v>61.305361305361316</v>
      </c>
      <c r="S6" s="32">
        <v>78.900000000000006</v>
      </c>
      <c r="T6" s="25">
        <f t="shared" si="2"/>
        <v>6890.9708571428564</v>
      </c>
    </row>
    <row r="7" spans="1:20" s="25" customFormat="1" ht="15">
      <c r="A7" s="26">
        <v>28</v>
      </c>
      <c r="B7" s="26">
        <v>7028</v>
      </c>
      <c r="C7" s="26">
        <v>3</v>
      </c>
      <c r="D7" s="27" t="s">
        <v>80</v>
      </c>
      <c r="E7" s="26">
        <v>2</v>
      </c>
      <c r="F7" s="26" t="s">
        <v>58</v>
      </c>
      <c r="G7" s="26" t="s">
        <v>59</v>
      </c>
      <c r="H7" s="26">
        <v>0</v>
      </c>
      <c r="I7" s="26" t="s">
        <v>60</v>
      </c>
      <c r="J7" s="26" t="s">
        <v>62</v>
      </c>
      <c r="K7" s="28" t="s">
        <v>63</v>
      </c>
      <c r="L7" s="24">
        <v>10.87</v>
      </c>
      <c r="M7" s="29">
        <v>94</v>
      </c>
      <c r="N7" s="30">
        <v>307.34000000000003</v>
      </c>
      <c r="O7" s="29">
        <v>5.5</v>
      </c>
      <c r="P7" s="31">
        <v>3690</v>
      </c>
      <c r="Q7" s="29">
        <f t="shared" si="0"/>
        <v>106.31919559705862</v>
      </c>
      <c r="R7" s="30">
        <f t="shared" si="1"/>
        <v>59.207459207459216</v>
      </c>
      <c r="S7" s="32">
        <v>76.2</v>
      </c>
      <c r="T7" s="25">
        <f t="shared" si="2"/>
        <v>7149.9122795600961</v>
      </c>
    </row>
    <row r="8" spans="1:20" s="25" customFormat="1" ht="15">
      <c r="A8" s="26">
        <v>6</v>
      </c>
      <c r="B8" s="26">
        <v>7006</v>
      </c>
      <c r="C8" s="26">
        <v>4</v>
      </c>
      <c r="D8" s="26" t="s">
        <v>70</v>
      </c>
      <c r="E8" s="26">
        <v>1</v>
      </c>
      <c r="F8" s="26" t="s">
        <v>58</v>
      </c>
      <c r="G8" s="26" t="s">
        <v>59</v>
      </c>
      <c r="H8" s="26">
        <v>0</v>
      </c>
      <c r="I8" s="26" t="s">
        <v>60</v>
      </c>
      <c r="J8" s="26" t="s">
        <v>71</v>
      </c>
      <c r="K8" s="28" t="s">
        <v>63</v>
      </c>
      <c r="L8" s="24">
        <v>11.83</v>
      </c>
      <c r="M8" s="29">
        <v>97</v>
      </c>
      <c r="N8" s="30">
        <v>284.48</v>
      </c>
      <c r="O8" s="29">
        <v>5.5</v>
      </c>
      <c r="P8" s="31">
        <v>3610</v>
      </c>
      <c r="Q8" s="29">
        <f t="shared" si="0"/>
        <v>112.37245409589424</v>
      </c>
      <c r="R8" s="30">
        <f t="shared" si="1"/>
        <v>62.93706293706294</v>
      </c>
      <c r="S8" s="32">
        <v>81</v>
      </c>
      <c r="T8" s="25">
        <f t="shared" si="2"/>
        <v>7556.9908605174342</v>
      </c>
    </row>
    <row r="9" spans="1:20" s="25" customFormat="1" ht="15">
      <c r="A9" s="26">
        <v>23</v>
      </c>
      <c r="B9" s="26">
        <v>7023</v>
      </c>
      <c r="C9" s="26">
        <v>4</v>
      </c>
      <c r="D9" s="26" t="s">
        <v>70</v>
      </c>
      <c r="E9" s="26">
        <v>2</v>
      </c>
      <c r="F9" s="26" t="s">
        <v>58</v>
      </c>
      <c r="G9" s="26" t="s">
        <v>59</v>
      </c>
      <c r="H9" s="26">
        <v>0</v>
      </c>
      <c r="I9" s="26" t="s">
        <v>60</v>
      </c>
      <c r="J9" s="26" t="s">
        <v>71</v>
      </c>
      <c r="K9" s="28" t="s">
        <v>63</v>
      </c>
      <c r="L9" s="24">
        <v>11.06</v>
      </c>
      <c r="M9" s="29">
        <v>98</v>
      </c>
      <c r="N9" s="30">
        <v>254</v>
      </c>
      <c r="O9" s="29">
        <v>5.5</v>
      </c>
      <c r="P9" s="31">
        <v>3070</v>
      </c>
      <c r="Q9" s="29">
        <f t="shared" si="0"/>
        <v>107.03087151338582</v>
      </c>
      <c r="R9" s="30">
        <f t="shared" si="1"/>
        <v>61.84926184926185</v>
      </c>
      <c r="S9" s="32">
        <v>79.599999999999994</v>
      </c>
      <c r="T9" s="25">
        <f t="shared" si="2"/>
        <v>7197.7721259842519</v>
      </c>
    </row>
    <row r="10" spans="1:20" s="25" customFormat="1" ht="15">
      <c r="A10" s="26">
        <v>9</v>
      </c>
      <c r="B10" s="26">
        <v>7009</v>
      </c>
      <c r="C10" s="26">
        <v>8</v>
      </c>
      <c r="D10" s="26" t="s">
        <v>75</v>
      </c>
      <c r="E10" s="26">
        <v>1</v>
      </c>
      <c r="F10" s="26" t="s">
        <v>58</v>
      </c>
      <c r="G10" s="26" t="s">
        <v>59</v>
      </c>
      <c r="H10" s="26">
        <v>0</v>
      </c>
      <c r="I10" s="26" t="s">
        <v>60</v>
      </c>
      <c r="J10" s="26" t="s">
        <v>76</v>
      </c>
      <c r="K10" s="28" t="s">
        <v>63</v>
      </c>
      <c r="L10" s="24">
        <v>10.35</v>
      </c>
      <c r="M10" s="29">
        <v>100</v>
      </c>
      <c r="N10" s="30">
        <v>307.34000000000003</v>
      </c>
      <c r="O10" s="29">
        <v>5.5</v>
      </c>
      <c r="P10" s="31">
        <v>3870</v>
      </c>
      <c r="Q10" s="29">
        <f t="shared" si="0"/>
        <v>111.50549782130537</v>
      </c>
      <c r="R10" s="30">
        <f t="shared" si="1"/>
        <v>61.771561771561778</v>
      </c>
      <c r="S10" s="32">
        <v>79.5</v>
      </c>
      <c r="T10" s="25">
        <f t="shared" si="2"/>
        <v>7498.6884883191242</v>
      </c>
    </row>
    <row r="11" spans="1:20" s="25" customFormat="1" ht="15">
      <c r="A11" s="26">
        <v>29</v>
      </c>
      <c r="B11" s="26">
        <v>7029</v>
      </c>
      <c r="C11" s="26">
        <v>8</v>
      </c>
      <c r="D11" s="26" t="s">
        <v>75</v>
      </c>
      <c r="E11" s="26">
        <v>2</v>
      </c>
      <c r="F11" s="26" t="s">
        <v>58</v>
      </c>
      <c r="G11" s="26" t="s">
        <v>59</v>
      </c>
      <c r="H11" s="26">
        <v>0</v>
      </c>
      <c r="I11" s="26" t="s">
        <v>60</v>
      </c>
      <c r="J11" s="26" t="s">
        <v>76</v>
      </c>
      <c r="K11" s="28" t="s">
        <v>63</v>
      </c>
      <c r="L11" s="24">
        <v>10.94</v>
      </c>
      <c r="M11" s="29">
        <v>98</v>
      </c>
      <c r="N11" s="30">
        <v>284.48</v>
      </c>
      <c r="O11" s="29">
        <v>5.5</v>
      </c>
      <c r="P11" s="31">
        <v>3475</v>
      </c>
      <c r="Q11" s="29">
        <f t="shared" si="0"/>
        <v>108.17016010615859</v>
      </c>
      <c r="R11" s="30">
        <f t="shared" si="1"/>
        <v>59.984459984459988</v>
      </c>
      <c r="S11" s="32">
        <v>77.2</v>
      </c>
      <c r="T11" s="25">
        <f t="shared" si="2"/>
        <v>7274.3887092238465</v>
      </c>
    </row>
    <row r="12" spans="1:20" s="25" customFormat="1" ht="15">
      <c r="A12" s="26">
        <v>5</v>
      </c>
      <c r="B12" s="26">
        <v>7005</v>
      </c>
      <c r="C12" s="26">
        <v>9</v>
      </c>
      <c r="D12" s="26" t="s">
        <v>68</v>
      </c>
      <c r="E12" s="26">
        <v>1</v>
      </c>
      <c r="F12" s="26" t="s">
        <v>58</v>
      </c>
      <c r="G12" s="26" t="s">
        <v>59</v>
      </c>
      <c r="H12" s="26">
        <v>0</v>
      </c>
      <c r="I12" s="26" t="s">
        <v>60</v>
      </c>
      <c r="J12" s="26" t="s">
        <v>69</v>
      </c>
      <c r="K12" s="28" t="s">
        <v>63</v>
      </c>
      <c r="L12" s="24">
        <v>11.35</v>
      </c>
      <c r="M12" s="29">
        <v>92</v>
      </c>
      <c r="N12" s="30">
        <v>297.18</v>
      </c>
      <c r="O12" s="29">
        <v>5.5</v>
      </c>
      <c r="P12" s="31">
        <v>3515</v>
      </c>
      <c r="Q12" s="29">
        <f t="shared" si="0"/>
        <v>104.73941740292078</v>
      </c>
      <c r="R12" s="30">
        <f t="shared" si="1"/>
        <v>60.062160062160061</v>
      </c>
      <c r="S12" s="32">
        <v>77.3</v>
      </c>
      <c r="T12" s="25">
        <f t="shared" si="2"/>
        <v>7043.6729927989763</v>
      </c>
    </row>
    <row r="13" spans="1:20" s="25" customFormat="1" ht="15">
      <c r="A13" s="26">
        <v>26</v>
      </c>
      <c r="B13" s="26">
        <v>7026</v>
      </c>
      <c r="C13" s="26">
        <v>9</v>
      </c>
      <c r="D13" s="26" t="s">
        <v>68</v>
      </c>
      <c r="E13" s="26">
        <v>2</v>
      </c>
      <c r="F13" s="26" t="s">
        <v>58</v>
      </c>
      <c r="G13" s="26" t="s">
        <v>59</v>
      </c>
      <c r="H13" s="26">
        <v>0</v>
      </c>
      <c r="I13" s="26" t="s">
        <v>60</v>
      </c>
      <c r="J13" s="26" t="s">
        <v>69</v>
      </c>
      <c r="K13" s="28" t="s">
        <v>63</v>
      </c>
      <c r="L13" s="24">
        <v>10.98</v>
      </c>
      <c r="M13" s="29">
        <v>86</v>
      </c>
      <c r="N13" s="30">
        <v>320.04000000000002</v>
      </c>
      <c r="O13" s="29">
        <v>5.5</v>
      </c>
      <c r="P13" s="31">
        <v>3805</v>
      </c>
      <c r="Q13" s="29">
        <f t="shared" si="0"/>
        <v>105.28216382514684</v>
      </c>
      <c r="R13" s="30">
        <f t="shared" si="1"/>
        <v>59.595959595959599</v>
      </c>
      <c r="S13" s="32">
        <v>76.7</v>
      </c>
      <c r="T13" s="25">
        <f t="shared" si="2"/>
        <v>7080.1724159480054</v>
      </c>
    </row>
    <row r="14" spans="1:20" s="25" customFormat="1" ht="15">
      <c r="A14" s="26">
        <v>18</v>
      </c>
      <c r="B14" s="26">
        <v>7018</v>
      </c>
      <c r="C14" s="26">
        <v>10</v>
      </c>
      <c r="D14" s="26" t="s">
        <v>81</v>
      </c>
      <c r="E14" s="26">
        <v>1</v>
      </c>
      <c r="F14" s="26" t="s">
        <v>58</v>
      </c>
      <c r="G14" s="26" t="s">
        <v>59</v>
      </c>
      <c r="H14" s="26">
        <v>0</v>
      </c>
      <c r="I14" s="26" t="s">
        <v>60</v>
      </c>
      <c r="J14" s="26" t="s">
        <v>82</v>
      </c>
      <c r="K14" s="28" t="s">
        <v>63</v>
      </c>
      <c r="L14" s="24">
        <v>11.6</v>
      </c>
      <c r="M14" s="29">
        <v>89</v>
      </c>
      <c r="N14" s="30">
        <v>266.7</v>
      </c>
      <c r="O14" s="29">
        <v>5.5</v>
      </c>
      <c r="P14" s="31">
        <v>3840</v>
      </c>
      <c r="Q14" s="29">
        <f t="shared" si="0"/>
        <v>127.50071245894263</v>
      </c>
      <c r="R14" s="30">
        <f t="shared" si="1"/>
        <v>64.180264180264174</v>
      </c>
      <c r="S14" s="32">
        <v>82.6</v>
      </c>
      <c r="T14" s="25">
        <f t="shared" si="2"/>
        <v>8574.3586051743532</v>
      </c>
    </row>
    <row r="15" spans="1:20" s="25" customFormat="1" ht="15">
      <c r="A15" s="26">
        <v>19</v>
      </c>
      <c r="B15" s="26">
        <v>7019</v>
      </c>
      <c r="C15" s="26">
        <v>10</v>
      </c>
      <c r="D15" s="26" t="s">
        <v>81</v>
      </c>
      <c r="E15" s="26">
        <v>2</v>
      </c>
      <c r="F15" s="26" t="s">
        <v>58</v>
      </c>
      <c r="G15" s="26" t="s">
        <v>59</v>
      </c>
      <c r="H15" s="26">
        <v>0</v>
      </c>
      <c r="I15" s="26" t="s">
        <v>60</v>
      </c>
      <c r="J15" s="26" t="s">
        <v>82</v>
      </c>
      <c r="K15" s="28" t="s">
        <v>63</v>
      </c>
      <c r="L15" s="24">
        <v>11.73</v>
      </c>
      <c r="M15" s="29">
        <v>92</v>
      </c>
      <c r="N15" s="30">
        <v>271.78000000000003</v>
      </c>
      <c r="O15" s="29">
        <v>5.5</v>
      </c>
      <c r="P15" s="31">
        <v>3800</v>
      </c>
      <c r="Q15" s="29">
        <f t="shared" si="0"/>
        <v>123.81421405548602</v>
      </c>
      <c r="R15" s="30">
        <f t="shared" si="1"/>
        <v>62.626262626262623</v>
      </c>
      <c r="S15" s="32">
        <v>80.599999999999994</v>
      </c>
      <c r="T15" s="25">
        <f t="shared" si="2"/>
        <v>8326.4434469055832</v>
      </c>
    </row>
    <row r="16" spans="1:20" s="25" customFormat="1" ht="15">
      <c r="A16" s="26">
        <v>4</v>
      </c>
      <c r="B16" s="26">
        <v>7004</v>
      </c>
      <c r="C16" s="26">
        <v>11</v>
      </c>
      <c r="D16" s="26" t="s">
        <v>66</v>
      </c>
      <c r="E16" s="26">
        <v>1</v>
      </c>
      <c r="F16" s="26" t="s">
        <v>58</v>
      </c>
      <c r="G16" s="26" t="s">
        <v>59</v>
      </c>
      <c r="H16" s="26">
        <v>0</v>
      </c>
      <c r="I16" s="26" t="s">
        <v>60</v>
      </c>
      <c r="J16" s="26" t="s">
        <v>67</v>
      </c>
      <c r="K16" s="28" t="s">
        <v>63</v>
      </c>
      <c r="L16" s="24">
        <v>10.93</v>
      </c>
      <c r="M16" s="29">
        <v>93</v>
      </c>
      <c r="N16" s="30">
        <v>294.64</v>
      </c>
      <c r="O16" s="29">
        <v>5.5</v>
      </c>
      <c r="P16" s="31">
        <v>3530</v>
      </c>
      <c r="Q16" s="29">
        <f t="shared" si="0"/>
        <v>106.09316422617432</v>
      </c>
      <c r="R16" s="30">
        <f t="shared" si="1"/>
        <v>64.801864801864809</v>
      </c>
      <c r="S16" s="32">
        <v>83.4</v>
      </c>
      <c r="T16" s="25">
        <f t="shared" si="2"/>
        <v>7134.7117838718441</v>
      </c>
    </row>
    <row r="17" spans="1:20" s="25" customFormat="1" ht="15">
      <c r="A17" s="26">
        <v>30</v>
      </c>
      <c r="B17" s="26">
        <v>7030</v>
      </c>
      <c r="C17" s="26">
        <v>11</v>
      </c>
      <c r="D17" s="26" t="s">
        <v>66</v>
      </c>
      <c r="E17" s="26">
        <v>2</v>
      </c>
      <c r="F17" s="26" t="s">
        <v>58</v>
      </c>
      <c r="G17" s="26" t="s">
        <v>59</v>
      </c>
      <c r="H17" s="26">
        <v>0</v>
      </c>
      <c r="I17" s="26" t="s">
        <v>60</v>
      </c>
      <c r="J17" s="26" t="s">
        <v>67</v>
      </c>
      <c r="K17" s="28" t="s">
        <v>63</v>
      </c>
      <c r="L17" s="24">
        <v>12.01</v>
      </c>
      <c r="M17" s="29">
        <v>91</v>
      </c>
      <c r="N17" s="30">
        <v>294.64</v>
      </c>
      <c r="O17" s="29">
        <v>5.5</v>
      </c>
      <c r="P17" s="31">
        <v>3975</v>
      </c>
      <c r="Q17" s="29">
        <f t="shared" si="0"/>
        <v>119.46751495723593</v>
      </c>
      <c r="R17" s="30">
        <f t="shared" si="1"/>
        <v>62.160062160062161</v>
      </c>
      <c r="S17" s="32">
        <v>80</v>
      </c>
      <c r="T17" s="25">
        <f t="shared" si="2"/>
        <v>8034.1301248981799</v>
      </c>
    </row>
    <row r="18" spans="1:20" s="25" customFormat="1" ht="15">
      <c r="A18" s="26">
        <v>7</v>
      </c>
      <c r="B18" s="26">
        <v>7007</v>
      </c>
      <c r="C18" s="26">
        <v>12</v>
      </c>
      <c r="D18" s="26" t="s">
        <v>72</v>
      </c>
      <c r="E18" s="26">
        <v>1</v>
      </c>
      <c r="F18" s="26" t="s">
        <v>58</v>
      </c>
      <c r="G18" s="26" t="s">
        <v>59</v>
      </c>
      <c r="H18" s="26">
        <v>0</v>
      </c>
      <c r="I18" s="26" t="s">
        <v>60</v>
      </c>
      <c r="J18" s="26" t="s">
        <v>73</v>
      </c>
      <c r="K18" s="28" t="s">
        <v>63</v>
      </c>
      <c r="L18" s="24">
        <v>11.82</v>
      </c>
      <c r="M18" s="29">
        <v>89</v>
      </c>
      <c r="N18" s="30">
        <v>294.64</v>
      </c>
      <c r="O18" s="29">
        <v>5.5</v>
      </c>
      <c r="P18" s="31">
        <v>3310</v>
      </c>
      <c r="Q18" s="29">
        <f t="shared" si="0"/>
        <v>99.481125662503402</v>
      </c>
      <c r="R18" s="30">
        <f t="shared" si="1"/>
        <v>60.295260295260292</v>
      </c>
      <c r="S18" s="32">
        <v>77.599999999999994</v>
      </c>
      <c r="T18" s="25">
        <f t="shared" si="2"/>
        <v>6690.0555253869134</v>
      </c>
    </row>
    <row r="19" spans="1:20" s="25" customFormat="1" ht="15">
      <c r="A19" s="26">
        <v>34</v>
      </c>
      <c r="B19" s="26">
        <v>7034</v>
      </c>
      <c r="C19" s="26">
        <v>12</v>
      </c>
      <c r="D19" s="26" t="s">
        <v>72</v>
      </c>
      <c r="E19" s="26">
        <v>2</v>
      </c>
      <c r="F19" s="26" t="s">
        <v>58</v>
      </c>
      <c r="G19" s="26" t="s">
        <v>59</v>
      </c>
      <c r="H19" s="26">
        <v>0</v>
      </c>
      <c r="I19" s="26" t="s">
        <v>60</v>
      </c>
      <c r="J19" s="26" t="s">
        <v>73</v>
      </c>
      <c r="K19" s="28" t="s">
        <v>63</v>
      </c>
      <c r="L19" s="24">
        <v>10.87</v>
      </c>
      <c r="M19" s="29">
        <v>90</v>
      </c>
      <c r="N19" s="30">
        <v>302.26</v>
      </c>
      <c r="O19" s="29">
        <v>5.5</v>
      </c>
      <c r="P19" s="31">
        <v>3150</v>
      </c>
      <c r="Q19" s="29">
        <f t="shared" si="0"/>
        <v>92.285671931449727</v>
      </c>
      <c r="R19" s="30">
        <f t="shared" si="1"/>
        <v>60.606060606060609</v>
      </c>
      <c r="S19" s="32">
        <v>78</v>
      </c>
      <c r="T19" s="25">
        <f t="shared" si="2"/>
        <v>6206.1648911533111</v>
      </c>
    </row>
    <row r="20" spans="1:20" s="25" customFormat="1" ht="15">
      <c r="A20" s="26">
        <v>14</v>
      </c>
      <c r="B20" s="26">
        <v>7014</v>
      </c>
      <c r="C20" s="26">
        <v>5</v>
      </c>
      <c r="D20" s="26" t="s">
        <v>79</v>
      </c>
      <c r="E20" s="26">
        <v>1</v>
      </c>
      <c r="F20" s="26" t="s">
        <v>58</v>
      </c>
      <c r="G20" s="26" t="s">
        <v>59</v>
      </c>
      <c r="H20" s="26">
        <v>0</v>
      </c>
      <c r="I20" s="26" t="s">
        <v>60</v>
      </c>
      <c r="J20" s="26" t="s">
        <v>62</v>
      </c>
      <c r="K20" s="28" t="s">
        <v>63</v>
      </c>
      <c r="L20" s="24">
        <v>10.33</v>
      </c>
      <c r="M20" s="29">
        <v>78</v>
      </c>
      <c r="N20" s="30">
        <v>259.08</v>
      </c>
      <c r="O20" s="29">
        <v>5.5</v>
      </c>
      <c r="P20" s="31">
        <v>3540</v>
      </c>
      <c r="Q20" s="29">
        <f t="shared" si="0"/>
        <v>120.99676986567854</v>
      </c>
      <c r="R20" s="30">
        <f t="shared" si="1"/>
        <v>60.139860139860147</v>
      </c>
      <c r="S20" s="32">
        <v>77.400000000000006</v>
      </c>
      <c r="T20" s="25">
        <f t="shared" si="2"/>
        <v>8136.9717461787859</v>
      </c>
    </row>
    <row r="21" spans="1:20" s="25" customFormat="1" ht="15">
      <c r="A21" s="26">
        <v>27</v>
      </c>
      <c r="B21" s="26">
        <v>7027</v>
      </c>
      <c r="C21" s="26">
        <v>5</v>
      </c>
      <c r="D21" s="26" t="s">
        <v>79</v>
      </c>
      <c r="E21" s="26">
        <v>2</v>
      </c>
      <c r="F21" s="26" t="s">
        <v>58</v>
      </c>
      <c r="G21" s="26" t="s">
        <v>59</v>
      </c>
      <c r="H21" s="26">
        <v>0</v>
      </c>
      <c r="I21" s="26" t="s">
        <v>60</v>
      </c>
      <c r="J21" s="26" t="s">
        <v>62</v>
      </c>
      <c r="K21" s="28" t="s">
        <v>63</v>
      </c>
      <c r="L21" s="24">
        <v>11.64</v>
      </c>
      <c r="M21" s="29">
        <v>84</v>
      </c>
      <c r="N21" s="30">
        <v>284.48</v>
      </c>
      <c r="O21" s="29">
        <v>5.5</v>
      </c>
      <c r="P21" s="31">
        <v>3965</v>
      </c>
      <c r="Q21" s="29">
        <f t="shared" si="0"/>
        <v>123.42293088371764</v>
      </c>
      <c r="R21" s="30">
        <f t="shared" si="1"/>
        <v>58.119658119658119</v>
      </c>
      <c r="S21" s="32">
        <v>74.8</v>
      </c>
      <c r="T21" s="25">
        <f t="shared" si="2"/>
        <v>8300.1298509561293</v>
      </c>
    </row>
    <row r="22" spans="1:20" s="25" customFormat="1" ht="15">
      <c r="A22" s="26">
        <v>8</v>
      </c>
      <c r="B22" s="26">
        <v>7008</v>
      </c>
      <c r="C22" s="26">
        <v>6</v>
      </c>
      <c r="D22" s="26" t="s">
        <v>74</v>
      </c>
      <c r="E22" s="26">
        <v>1</v>
      </c>
      <c r="F22" s="26" t="s">
        <v>58</v>
      </c>
      <c r="G22" s="26" t="s">
        <v>59</v>
      </c>
      <c r="H22" s="26">
        <v>0</v>
      </c>
      <c r="I22" s="26" t="s">
        <v>60</v>
      </c>
      <c r="J22" s="26" t="s">
        <v>62</v>
      </c>
      <c r="K22" s="28" t="s">
        <v>63</v>
      </c>
      <c r="L22" s="24">
        <v>10.33</v>
      </c>
      <c r="M22" s="29">
        <v>96</v>
      </c>
      <c r="N22" s="30">
        <v>294.64</v>
      </c>
      <c r="O22" s="29">
        <v>5.5</v>
      </c>
      <c r="P22" s="31">
        <v>3710</v>
      </c>
      <c r="Q22" s="29">
        <f t="shared" si="0"/>
        <v>111.50301396008689</v>
      </c>
      <c r="R22" s="30">
        <f t="shared" si="1"/>
        <v>61.84926184926185</v>
      </c>
      <c r="S22" s="32">
        <v>79.599999999999994</v>
      </c>
      <c r="T22" s="25">
        <f t="shared" si="2"/>
        <v>7498.5214499049689</v>
      </c>
    </row>
    <row r="23" spans="1:20" s="25" customFormat="1" ht="15">
      <c r="A23" s="26">
        <v>36</v>
      </c>
      <c r="B23" s="26">
        <v>7036</v>
      </c>
      <c r="C23" s="26">
        <v>6</v>
      </c>
      <c r="D23" s="26" t="s">
        <v>74</v>
      </c>
      <c r="E23" s="26">
        <v>2</v>
      </c>
      <c r="F23" s="26" t="s">
        <v>58</v>
      </c>
      <c r="G23" s="26" t="s">
        <v>59</v>
      </c>
      <c r="H23" s="26">
        <v>0</v>
      </c>
      <c r="I23" s="26" t="s">
        <v>60</v>
      </c>
      <c r="J23" s="26" t="s">
        <v>62</v>
      </c>
      <c r="K23" s="28" t="s">
        <v>63</v>
      </c>
      <c r="L23" s="24">
        <v>11.64</v>
      </c>
      <c r="M23" s="29">
        <v>95</v>
      </c>
      <c r="N23" s="30">
        <v>299.72000000000003</v>
      </c>
      <c r="O23" s="29">
        <v>5.5</v>
      </c>
      <c r="P23" s="31">
        <v>4280</v>
      </c>
      <c r="Q23" s="29">
        <f t="shared" si="0"/>
        <v>126.45396402509006</v>
      </c>
      <c r="R23" s="30">
        <f t="shared" si="1"/>
        <v>63.014763014763012</v>
      </c>
      <c r="S23" s="32">
        <v>81.099999999999994</v>
      </c>
      <c r="T23" s="25">
        <f t="shared" si="2"/>
        <v>8503.9653009475496</v>
      </c>
    </row>
    <row r="24" spans="1:20" s="25" customFormat="1" ht="15">
      <c r="A24" s="26">
        <v>10</v>
      </c>
      <c r="B24" s="26">
        <v>7010</v>
      </c>
      <c r="C24" s="26">
        <v>2</v>
      </c>
      <c r="D24" s="27" t="s">
        <v>77</v>
      </c>
      <c r="E24" s="26">
        <v>1</v>
      </c>
      <c r="F24" s="26" t="s">
        <v>58</v>
      </c>
      <c r="G24" s="26" t="s">
        <v>59</v>
      </c>
      <c r="H24" s="26">
        <v>0</v>
      </c>
      <c r="I24" s="26" t="s">
        <v>60</v>
      </c>
      <c r="J24" s="26" t="s">
        <v>78</v>
      </c>
      <c r="K24" s="28" t="s">
        <v>63</v>
      </c>
      <c r="L24" s="24">
        <v>11.26</v>
      </c>
      <c r="M24" s="29">
        <v>102</v>
      </c>
      <c r="N24" s="30">
        <v>279.39999999999998</v>
      </c>
      <c r="O24" s="29">
        <v>5.5</v>
      </c>
      <c r="P24" s="31">
        <v>3565</v>
      </c>
      <c r="Q24" s="29">
        <f t="shared" si="0"/>
        <v>112.98935651324267</v>
      </c>
      <c r="R24" s="30">
        <f t="shared" si="1"/>
        <v>63.32556332556333</v>
      </c>
      <c r="S24" s="32">
        <v>81.5</v>
      </c>
      <c r="T24" s="25">
        <f t="shared" si="2"/>
        <v>7598.4772369362927</v>
      </c>
    </row>
    <row r="25" spans="1:20" s="25" customFormat="1" ht="15">
      <c r="A25" s="26">
        <v>35</v>
      </c>
      <c r="B25" s="26">
        <v>7035</v>
      </c>
      <c r="C25" s="26">
        <v>2</v>
      </c>
      <c r="D25" s="27" t="s">
        <v>77</v>
      </c>
      <c r="E25" s="26">
        <v>2</v>
      </c>
      <c r="F25" s="26" t="s">
        <v>58</v>
      </c>
      <c r="G25" s="26" t="s">
        <v>59</v>
      </c>
      <c r="H25" s="26">
        <v>0</v>
      </c>
      <c r="I25" s="26" t="s">
        <v>60</v>
      </c>
      <c r="J25" s="26" t="s">
        <v>78</v>
      </c>
      <c r="K25" s="28" t="s">
        <v>63</v>
      </c>
      <c r="L25" s="24">
        <v>10.85</v>
      </c>
      <c r="M25" s="29">
        <v>100</v>
      </c>
      <c r="N25" s="30">
        <v>279.39999999999998</v>
      </c>
      <c r="O25" s="29">
        <v>5.5</v>
      </c>
      <c r="P25" s="31">
        <v>2655</v>
      </c>
      <c r="Q25" s="29">
        <f t="shared" si="0"/>
        <v>84.147753588403717</v>
      </c>
      <c r="R25" s="30">
        <f t="shared" si="1"/>
        <v>60.139860139860147</v>
      </c>
      <c r="S25" s="32">
        <v>77.400000000000006</v>
      </c>
      <c r="T25" s="25">
        <f t="shared" si="2"/>
        <v>5658.893987115247</v>
      </c>
    </row>
  </sheetData>
  <sortState xmlns:xlrd2="http://schemas.microsoft.com/office/spreadsheetml/2017/richdata2" ref="A2:K25">
    <sortCondition ref="C2:C25"/>
  </sortState>
  <conditionalFormatting sqref="Q1">
    <cfRule type="colorScale" priority="1">
      <colorScale>
        <cfvo type="min"/>
        <cfvo type="percentile" val="50"/>
        <cfvo type="max"/>
        <color rgb="FFF8696B"/>
        <color rgb="FFFCFCFF"/>
        <color rgb="FF5A8AC6"/>
      </colorScale>
    </cfRule>
  </conditionalFormatting>
  <dataValidations count="9">
    <dataValidation type="decimal" allowBlank="1" showDropDown="1" showInputMessage="1" showErrorMessage="1" errorTitle="Wrong value" error="Trait type is Numeric and length = 8, decimals = 2." promptTitle="Trait - Numeric" prompt="TWTKGHL" sqref="S2:S25" xr:uid="{34D3070E-3969-1949-AEBA-34A76BE282C2}">
      <formula1>-999999.99</formula1>
      <formula2>999999.99</formula2>
    </dataValidation>
    <dataValidation type="decimal" allowBlank="1" showDropDown="1" showInputMessage="1" showErrorMessage="1" errorTitle="Wrong value" error="Trait type is Numeric and length = 18, decimals = 2." promptTitle="Trait - Numeric" prompt="YIELDG" sqref="P2:P25" xr:uid="{938CC299-E1AF-1B45-AE64-EC4D35A73B01}">
      <formula1>-10000000000000000</formula1>
      <formula2>10000000000000000</formula2>
    </dataValidation>
    <dataValidation type="decimal" allowBlank="1" showDropDown="1" showInputMessage="1" showErrorMessage="1" errorTitle="Wrong value" error="Trait type is Numeric and length = 20, decimals = 2." promptTitle="Trait - Numeric" prompt="PLOTWID" sqref="O2:O25" xr:uid="{7C0AEB0A-71C7-1A47-821E-529971902D7E}">
      <formula1>-1000000000000000000</formula1>
      <formula2>1000000000000000000</formula2>
    </dataValidation>
    <dataValidation type="decimal" allowBlank="1" showDropDown="1" showInputMessage="1" showErrorMessage="1" errorTitle="Wrong value" error="Trait type is Numeric and length = 6, decimals = 2." promptTitle="Trait - Numeric" prompt="PLOTLEN" sqref="N2:N25" xr:uid="{1762C21C-3568-294A-B5D5-1DBB8E8046C7}">
      <formula1>-9999.99</formula1>
      <formula2>9999.99</formula2>
    </dataValidation>
    <dataValidation type="decimal" allowBlank="1" showDropDown="1" showInputMessage="1" showErrorMessage="1" errorTitle="Wrong value" error="Trait type is Numeric and length = 20, decimals = 2." promptTitle="Trait - Numeric" prompt="HTCM" sqref="M2:M25" xr:uid="{206CDF5B-9BA1-854C-ADEB-B80EEBBDAC36}">
      <formula1>-1000000000000000000</formula1>
      <formula2>1000000000000000000</formula2>
    </dataValidation>
    <dataValidation type="textLength" operator="lessThanOrEqual" allowBlank="1" showDropDown="1" showInputMessage="1" showErrorMessage="1" errorTitle="Wrong value" error="Trait type is Alphanumeric and length = 6." promptTitle="Trait - Alphanumeric" prompt="HEADCODE" sqref="K2:K25" xr:uid="{7A72CDE9-CCFC-5243-ACD5-B8A012D82BD9}">
      <formula1>6</formula1>
    </dataValidation>
    <dataValidation type="decimal" allowBlank="1" showDropDown="1" showInputMessage="1" showErrorMessage="1" errorTitle="Wrong value" error="Trait type is Numeric and length = 6, decimals = 2." promptTitle="Trait - Numeric" prompt="TWTLBSBU" sqref="R2:S25" xr:uid="{DE1354EE-EFBE-F44A-ADB3-96F110CFE95D}">
      <formula1>-9999.99</formula1>
      <formula2>9999.99</formula2>
    </dataValidation>
    <dataValidation type="decimal" allowBlank="1" showDropDown="1" showInputMessage="1" showErrorMessage="1" errorTitle="Wrong value" error="Trait type is Numeric and length = 20, decimals = 2." promptTitle="Trait - Numeric" prompt="YLD_BUA" sqref="Q2:Q25" xr:uid="{4F236D73-5B1B-EE4E-B59B-A672260B7019}">
      <formula1>-1000000000000000000</formula1>
      <formula2>1000000000000000000</formula2>
    </dataValidation>
    <dataValidation type="decimal" allowBlank="1" showDropDown="1" showInputMessage="1" showErrorMessage="1" errorTitle="Wrong value" error="Trait type is Numeric and length = 10, decimals = 2." promptTitle="Trait - Numeric" prompt="PROTEIN" sqref="L2:L25" xr:uid="{0DAC06EF-CD69-4D48-94EF-6C613228DA45}">
      <formula1>-99999999.99</formula1>
      <formula2>99999999.99</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85A2D-7444-8B44-A3B8-9B0EDC655431}">
  <dimension ref="A1"/>
  <sheetViews>
    <sheetView workbookViewId="0">
      <selection activeCell="E42" sqref="E42"/>
    </sheetView>
  </sheetViews>
  <sheetFormatPr defaultColWidth="11"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A0277-49BA-46C3-9E25-5F7D90D5B67B}">
  <dimension ref="A1:A22"/>
  <sheetViews>
    <sheetView workbookViewId="0">
      <selection activeCell="D23" sqref="D23"/>
    </sheetView>
  </sheetViews>
  <sheetFormatPr defaultColWidth="8.85546875" defaultRowHeight="12.75"/>
  <sheetData>
    <row r="1" spans="1:1">
      <c r="A1" t="s">
        <v>21</v>
      </c>
    </row>
    <row r="3" spans="1:1">
      <c r="A3" t="s">
        <v>22</v>
      </c>
    </row>
    <row r="5" spans="1:1">
      <c r="A5" t="s">
        <v>23</v>
      </c>
    </row>
    <row r="7" spans="1:1">
      <c r="A7" t="s">
        <v>24</v>
      </c>
    </row>
    <row r="9" spans="1:1">
      <c r="A9" t="s">
        <v>25</v>
      </c>
    </row>
    <row r="11" spans="1:1">
      <c r="A11" t="s">
        <v>26</v>
      </c>
    </row>
    <row r="13" spans="1:1">
      <c r="A13" t="s">
        <v>27</v>
      </c>
    </row>
    <row r="14" spans="1:1">
      <c r="A14" t="s">
        <v>28</v>
      </c>
    </row>
    <row r="15" spans="1:1">
      <c r="A15" t="s">
        <v>29</v>
      </c>
    </row>
    <row r="16" spans="1:1">
      <c r="A16" t="s">
        <v>30</v>
      </c>
    </row>
    <row r="17" spans="1:1">
      <c r="A17" t="s">
        <v>31</v>
      </c>
    </row>
    <row r="18" spans="1:1">
      <c r="A18" t="s">
        <v>32</v>
      </c>
    </row>
    <row r="19" spans="1:1">
      <c r="A19" t="s">
        <v>33</v>
      </c>
    </row>
    <row r="20" spans="1:1">
      <c r="A20" t="s">
        <v>34</v>
      </c>
    </row>
    <row r="22" spans="1:1">
      <c r="A2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Form-Means</vt:lpstr>
      <vt:lpstr>Raw data</vt:lpstr>
      <vt:lpstr>Additional Info</vt:lpstr>
      <vt:lpstr>WWCOE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Myron O Fountain</dc:creator>
  <cp:lastModifiedBy>McLane, Judene</cp:lastModifiedBy>
  <cp:lastPrinted>2021-09-06T20:33:00Z</cp:lastPrinted>
  <dcterms:created xsi:type="dcterms:W3CDTF">2019-07-26T18:31:39Z</dcterms:created>
  <dcterms:modified xsi:type="dcterms:W3CDTF">2022-10-21T20:21:13Z</dcterms:modified>
</cp:coreProperties>
</file>